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11"/>
  <workbookPr/>
  <mc:AlternateContent xmlns:mc="http://schemas.openxmlformats.org/markup-compatibility/2006">
    <mc:Choice Requires="x15">
      <x15ac:absPath xmlns:x15ac="http://schemas.microsoft.com/office/spreadsheetml/2010/11/ac" url="https://d.docs.live.net/e9ff0106b5c799c9/Documenten/HEMA bond/B2021/"/>
    </mc:Choice>
  </mc:AlternateContent>
  <xr:revisionPtr revIDLastSave="161" documentId="8_{BA55A824-F124-40FD-AD0D-84B0E3E9D181}" xr6:coauthVersionLast="45" xr6:coauthVersionMax="45" xr10:uidLastSave="{835D6EAD-A18C-48ED-AE17-E529DFE2EA0F}"/>
  <bookViews>
    <workbookView xWindow="-108" yWindow="-108" windowWidth="23256" windowHeight="12576" xr2:uid="{00000000-000D-0000-FFFF-FFFF00000000}"/>
  </bookViews>
  <sheets>
    <sheet name="Begroting 202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J5" i="1" s="1"/>
  <c r="P19" i="1"/>
  <c r="L19" i="1"/>
  <c r="I37" i="1"/>
  <c r="J28" i="1"/>
  <c r="N28" i="1" s="1"/>
  <c r="N32" i="1"/>
  <c r="N31" i="1"/>
  <c r="N29" i="1"/>
  <c r="N27" i="1"/>
  <c r="N25" i="1"/>
  <c r="N24" i="1"/>
  <c r="N23" i="1"/>
  <c r="N22" i="1"/>
  <c r="N20" i="1"/>
  <c r="N21" i="1"/>
  <c r="N15" i="1"/>
  <c r="N14" i="1"/>
  <c r="G13" i="1"/>
  <c r="J13" i="1"/>
  <c r="J8" i="1"/>
  <c r="G8" i="1"/>
  <c r="J4" i="1"/>
  <c r="G4" i="1"/>
  <c r="G5" i="1"/>
  <c r="J7" i="1"/>
  <c r="G7" i="1"/>
  <c r="J19" i="1"/>
  <c r="J17" i="1" s="1"/>
  <c r="N7" i="1" l="1"/>
  <c r="N4" i="1"/>
  <c r="J26" i="1"/>
  <c r="N8" i="1"/>
  <c r="N13" i="1"/>
  <c r="J16" i="1"/>
  <c r="P7" i="1"/>
  <c r="N5" i="1"/>
  <c r="J6" i="1"/>
  <c r="J9" i="1"/>
  <c r="J30" i="1" l="1"/>
  <c r="G6" i="1"/>
  <c r="N6" i="1" s="1"/>
  <c r="G26" i="1"/>
  <c r="N26" i="1" s="1"/>
  <c r="J33" i="1" l="1"/>
  <c r="J35" i="1" l="1"/>
  <c r="G19" i="1"/>
  <c r="G17" i="1"/>
  <c r="N17" i="1" s="1"/>
  <c r="G9" i="1"/>
  <c r="N9" i="1" s="1"/>
  <c r="G16" i="1" l="1"/>
  <c r="N16" i="1" s="1"/>
  <c r="G30" i="1"/>
  <c r="N30" i="1" s="1"/>
  <c r="G33" i="1"/>
  <c r="N33" i="1" s="1"/>
  <c r="D16" i="1"/>
  <c r="B16" i="1"/>
  <c r="C16" i="1" s="1"/>
  <c r="B30" i="1"/>
  <c r="C30" i="1" s="1"/>
  <c r="D30" i="1" s="1"/>
  <c r="B7" i="1"/>
  <c r="C7" i="1" s="1"/>
  <c r="D9" i="1"/>
  <c r="C9" i="1" l="1"/>
  <c r="C33" i="1"/>
  <c r="D33" i="1"/>
  <c r="D35" i="1" s="1"/>
  <c r="D38" i="1" s="1"/>
  <c r="G35" i="1"/>
  <c r="N35" i="1" s="1"/>
  <c r="C35" i="1" l="1"/>
  <c r="C38" i="1" s="1"/>
  <c r="G37" i="1" s="1"/>
  <c r="G38" i="1"/>
  <c r="J37" i="1" s="1"/>
  <c r="J38" i="1" s="1"/>
</calcChain>
</file>

<file path=xl/sharedStrings.xml><?xml version="1.0" encoding="utf-8"?>
<sst xmlns="http://schemas.openxmlformats.org/spreadsheetml/2006/main" count="129" uniqueCount="75">
  <si>
    <t>Financiele Prognose 2019</t>
  </si>
  <si>
    <t>Financiele Prognose 2020</t>
  </si>
  <si>
    <t>Financiele Prognose 2021</t>
  </si>
  <si>
    <t>Verwacht</t>
  </si>
  <si>
    <t>Variant</t>
  </si>
  <si>
    <t>Prognose</t>
  </si>
  <si>
    <t>Input</t>
  </si>
  <si>
    <t>en toelichting</t>
  </si>
  <si>
    <t>Afwijking B21-B20</t>
  </si>
  <si>
    <t>verdere onderbouwing</t>
  </si>
  <si>
    <t>Baten</t>
  </si>
  <si>
    <t>Clubbijdrage</t>
  </si>
  <si>
    <t>clubs</t>
  </si>
  <si>
    <t>Boekhoudkundige lidbijdrage</t>
  </si>
  <si>
    <t>leden</t>
  </si>
  <si>
    <t>aanpassing ledenlijsten zorgt voor een lager totaalaantal (circa 450 + 100 Amek = schatting)</t>
  </si>
  <si>
    <t>Afschrijving lidbijdrage</t>
  </si>
  <si>
    <t>Lidbijdrage</t>
  </si>
  <si>
    <t>obv digitale machtigingen</t>
  </si>
  <si>
    <t>doelstelling voor 2021</t>
  </si>
  <si>
    <t>NHK inschrijfgelden</t>
  </si>
  <si>
    <t>deelnemers x 4 stuks</t>
  </si>
  <si>
    <t>Baten totaal</t>
  </si>
  <si>
    <t>Lasten</t>
  </si>
  <si>
    <t xml:space="preserve">Administratie </t>
  </si>
  <si>
    <t>Bankrekening</t>
  </si>
  <si>
    <t>kwartalen</t>
  </si>
  <si>
    <t>Notaris</t>
  </si>
  <si>
    <t>Vrijwilligers bedankje</t>
  </si>
  <si>
    <t>bbq met wat drankjes, feestje etc</t>
  </si>
  <si>
    <t>Cardprinter</t>
  </si>
  <si>
    <t>nog in bezit</t>
  </si>
  <si>
    <t>Totaal Administratie</t>
  </si>
  <si>
    <t>Verzekering</t>
  </si>
  <si>
    <t>Aansprakelijkheid</t>
  </si>
  <si>
    <t xml:space="preserve">obv ledenaantallen </t>
  </si>
  <si>
    <t>voor nu gelijk gehouden</t>
  </si>
  <si>
    <t>Ongevallen leden</t>
  </si>
  <si>
    <t>IFHEMA - Contributie</t>
  </si>
  <si>
    <t>IFHEMA GA-reiskosten</t>
  </si>
  <si>
    <t>wordt niet verwacht in 2021?</t>
  </si>
  <si>
    <t>Symposium</t>
  </si>
  <si>
    <t>verplaatst naar Hist.bron.com</t>
  </si>
  <si>
    <t>Commissies</t>
  </si>
  <si>
    <t>Arbitragecommissie</t>
  </si>
  <si>
    <t>verwacht bedrag</t>
  </si>
  <si>
    <t>Commissie Hist. Bronnen</t>
  </si>
  <si>
    <t>verwacht bedrag incl symposium</t>
  </si>
  <si>
    <t>hiervoor kunnen ook fondsen geworven worden of inschrijfgelden betaald worden, dit is het netto  (maximale) bedrag aan kosten</t>
  </si>
  <si>
    <t>Materiaal toernooicommissie</t>
  </si>
  <si>
    <t>Toernooicommissie</t>
  </si>
  <si>
    <t>80% van opbrengst</t>
  </si>
  <si>
    <t>€800 per evenement</t>
  </si>
  <si>
    <t>500 zaalhuur, 200 vrijwilligers en 100 overige kosten per evenement</t>
  </si>
  <si>
    <t>Communicatie Commissie</t>
  </si>
  <si>
    <t xml:space="preserve">Communicatie Commissie </t>
  </si>
  <si>
    <t>Veiligheidscommissie: audits</t>
  </si>
  <si>
    <t xml:space="preserve">verwacht bedrag + EHBO €250 per jaar </t>
  </si>
  <si>
    <t>4 a 5 personen structureel EHBO gecertificeerd houden</t>
  </si>
  <si>
    <t>Opleidingscommissie</t>
  </si>
  <si>
    <t>plan maken in 2021 en C2</t>
  </si>
  <si>
    <t>voor C3 mogelijk Belgie betrekken -&gt;2022?</t>
  </si>
  <si>
    <t>Totaal commissies</t>
  </si>
  <si>
    <t>Administratiesysteem</t>
  </si>
  <si>
    <t>Digitaal machtigen</t>
  </si>
  <si>
    <t xml:space="preserve">vaste kosten </t>
  </si>
  <si>
    <t>obv nieuw systeem wat in augustus getest gaat worden</t>
  </si>
  <si>
    <t>Lasten totaal</t>
  </si>
  <si>
    <t>Eindbegroting</t>
  </si>
  <si>
    <t>Start 2019</t>
  </si>
  <si>
    <t xml:space="preserve">Eigen vermogen start 2020 </t>
  </si>
  <si>
    <t>Start 2020</t>
  </si>
  <si>
    <t>Prognose eigen vermogen start 2021</t>
  </si>
  <si>
    <t>Prognose eigen vermogen start 2022</t>
  </si>
  <si>
    <t>Let op! Het eigen vermogen zal zich in 2020 anders ontwikkelen! Wordt bij de jaarrekening pas precies duidelijk.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</si>
</sst>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name val="Calibri"/>
    </font>
    <font>
      <b/>
      <sz val="11"/>
      <color rgb="FFFF0000"/>
      <name val="Calibri"/>
    </font>
    <font>
      <b/>
      <i/>
      <sz val="11"/>
      <color theme="1"/>
      <name val="Calibri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2" xfId="0" applyFont="1" applyBorder="1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0" xfId="0" applyFont="1" applyBorder="1"/>
    <xf numFmtId="0" fontId="2" fillId="0" borderId="0" xfId="0" applyFont="1" applyFill="1"/>
    <xf numFmtId="164" fontId="3" fillId="0" borderId="3" xfId="0" applyNumberFormat="1" applyFont="1" applyFill="1" applyBorder="1"/>
    <xf numFmtId="164" fontId="3" fillId="0" borderId="0" xfId="0" applyNumberFormat="1" applyFont="1" applyFill="1" applyBorder="1"/>
    <xf numFmtId="164" fontId="4" fillId="0" borderId="3" xfId="0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0" fontId="0" fillId="0" borderId="4" xfId="0" applyBorder="1"/>
    <xf numFmtId="0" fontId="0" fillId="0" borderId="0" xfId="0" applyAlignment="1">
      <alignment horizontal="left" indent="2"/>
    </xf>
    <xf numFmtId="0" fontId="2" fillId="0" borderId="0" xfId="0" applyFont="1" applyBorder="1" applyAlignment="1">
      <alignment horizontal="left" indent="2"/>
    </xf>
    <xf numFmtId="164" fontId="2" fillId="0" borderId="0" xfId="0" applyNumberFormat="1" applyFont="1" applyBorder="1"/>
    <xf numFmtId="164" fontId="3" fillId="0" borderId="4" xfId="0" applyNumberFormat="1" applyFont="1" applyFill="1" applyBorder="1"/>
    <xf numFmtId="164" fontId="0" fillId="0" borderId="0" xfId="0" applyNumberFormat="1"/>
    <xf numFmtId="0" fontId="6" fillId="0" borderId="3" xfId="0" applyFont="1" applyBorder="1"/>
    <xf numFmtId="164" fontId="0" fillId="0" borderId="0" xfId="0" applyNumberFormat="1" applyBorder="1"/>
    <xf numFmtId="0" fontId="0" fillId="0" borderId="0" xfId="0" applyFill="1" applyBorder="1"/>
    <xf numFmtId="0" fontId="7" fillId="0" borderId="0" xfId="0" applyFont="1"/>
    <xf numFmtId="10" fontId="0" fillId="0" borderId="0" xfId="0" applyNumberFormat="1" applyBorder="1"/>
    <xf numFmtId="0" fontId="8" fillId="0" borderId="0" xfId="0" applyFont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7" fillId="0" borderId="0" xfId="0" applyNumberFormat="1" applyFont="1"/>
    <xf numFmtId="0" fontId="11" fillId="0" borderId="0" xfId="0" applyFont="1" applyFill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40"/>
  <sheetViews>
    <sheetView tabSelected="1" workbookViewId="0">
      <pane xSplit="1" ySplit="2" topLeftCell="E3" activePane="bottomRight" state="frozen"/>
      <selection pane="bottomRight" activeCell="T21" sqref="T21"/>
      <selection pane="bottomLeft"/>
      <selection pane="topRight"/>
    </sheetView>
  </sheetViews>
  <sheetFormatPr defaultColWidth="9.140625" defaultRowHeight="14.45"/>
  <cols>
    <col min="1" max="1" width="29.28515625" hidden="1" customWidth="1"/>
    <col min="2" max="2" width="11.42578125" hidden="1" customWidth="1"/>
    <col min="3" max="3" width="14.42578125" hidden="1" customWidth="1"/>
    <col min="4" max="4" width="15.5703125" hidden="1" customWidth="1"/>
    <col min="5" max="5" width="2.7109375" customWidth="1"/>
    <col min="6" max="6" width="31.28515625" customWidth="1"/>
    <col min="7" max="7" width="11.28515625" bestFit="1" customWidth="1"/>
    <col min="8" max="8" width="2.7109375" customWidth="1"/>
    <col min="9" max="9" width="32.28515625" customWidth="1"/>
    <col min="10" max="10" width="11.28515625" bestFit="1" customWidth="1"/>
    <col min="11" max="11" width="2.7109375" customWidth="1"/>
    <col min="12" max="12" width="16.28515625" customWidth="1"/>
    <col min="13" max="13" width="21.42578125" customWidth="1"/>
    <col min="14" max="14" width="17.140625" bestFit="1" customWidth="1"/>
    <col min="15" max="15" width="2.7109375" customWidth="1"/>
    <col min="16" max="17" width="12.7109375" customWidth="1"/>
  </cols>
  <sheetData>
    <row r="1" spans="1:17">
      <c r="A1" s="2" t="s">
        <v>0</v>
      </c>
      <c r="B1" s="8"/>
      <c r="C1" s="3"/>
      <c r="D1" s="3"/>
      <c r="E1" s="3"/>
      <c r="F1" s="2" t="s">
        <v>1</v>
      </c>
      <c r="G1" s="3"/>
      <c r="H1" s="1"/>
      <c r="I1" s="2" t="s">
        <v>2</v>
      </c>
      <c r="J1" s="3"/>
      <c r="K1" s="3"/>
      <c r="L1" s="1"/>
      <c r="M1" s="1"/>
      <c r="N1" s="1"/>
      <c r="O1" s="1"/>
      <c r="P1" s="1"/>
      <c r="Q1" s="1"/>
    </row>
    <row r="2" spans="1:17">
      <c r="A2" s="4"/>
      <c r="B2" s="6"/>
      <c r="C2" s="3" t="s">
        <v>3</v>
      </c>
      <c r="D2" s="3" t="s">
        <v>4</v>
      </c>
      <c r="E2" s="3"/>
      <c r="F2" s="4"/>
      <c r="G2" s="3" t="s">
        <v>5</v>
      </c>
      <c r="H2" s="1"/>
      <c r="I2" s="4"/>
      <c r="J2" s="3" t="s">
        <v>5</v>
      </c>
      <c r="K2" s="3"/>
      <c r="L2" s="1" t="s">
        <v>6</v>
      </c>
      <c r="M2" s="1" t="s">
        <v>7</v>
      </c>
      <c r="N2" s="1" t="s">
        <v>8</v>
      </c>
      <c r="O2" s="1"/>
      <c r="P2" s="1" t="s">
        <v>9</v>
      </c>
      <c r="Q2" s="1"/>
    </row>
    <row r="3" spans="1:17" ht="15" thickBot="1">
      <c r="A3" s="5" t="s">
        <v>10</v>
      </c>
      <c r="B3" s="5"/>
      <c r="C3" s="10"/>
      <c r="D3" s="10"/>
      <c r="E3" s="11"/>
      <c r="F3" s="5" t="s">
        <v>10</v>
      </c>
      <c r="G3" s="10"/>
      <c r="H3" s="1"/>
      <c r="I3" s="5" t="s">
        <v>10</v>
      </c>
      <c r="J3" s="10"/>
      <c r="K3" s="11"/>
      <c r="L3" s="1"/>
      <c r="M3" s="1"/>
      <c r="N3" s="1"/>
      <c r="O3" s="1"/>
      <c r="P3" s="1"/>
      <c r="Q3" s="1"/>
    </row>
    <row r="4" spans="1:17">
      <c r="A4" s="8" t="s">
        <v>11</v>
      </c>
      <c r="B4" s="6"/>
      <c r="C4" s="11">
        <v>450</v>
      </c>
      <c r="D4" s="11">
        <v>450</v>
      </c>
      <c r="E4" s="11"/>
      <c r="F4" s="8" t="s">
        <v>11</v>
      </c>
      <c r="G4" s="11">
        <f>50*10</f>
        <v>500</v>
      </c>
      <c r="H4" s="1"/>
      <c r="I4" s="8" t="s">
        <v>11</v>
      </c>
      <c r="J4" s="11">
        <f>L4*50</f>
        <v>500</v>
      </c>
      <c r="K4" s="11"/>
      <c r="L4" s="1">
        <v>10</v>
      </c>
      <c r="M4" s="1" t="s">
        <v>12</v>
      </c>
      <c r="N4" s="22">
        <f>J4-G4</f>
        <v>0</v>
      </c>
      <c r="O4" s="22"/>
      <c r="P4" s="1"/>
      <c r="Q4" s="1"/>
    </row>
    <row r="5" spans="1:17">
      <c r="A5" s="8" t="s">
        <v>13</v>
      </c>
      <c r="B5" s="6">
        <v>5500</v>
      </c>
      <c r="C5" s="11"/>
      <c r="D5" s="11"/>
      <c r="E5" s="11"/>
      <c r="F5" s="8" t="s">
        <v>13</v>
      </c>
      <c r="G5" s="11">
        <f>600*10</f>
        <v>6000</v>
      </c>
      <c r="H5" s="1"/>
      <c r="I5" s="8" t="s">
        <v>13</v>
      </c>
      <c r="J5" s="11">
        <f>L5*10</f>
        <v>5500</v>
      </c>
      <c r="K5" s="11"/>
      <c r="L5" s="1">
        <f>450+100</f>
        <v>550</v>
      </c>
      <c r="M5" s="1" t="s">
        <v>14</v>
      </c>
      <c r="N5" s="22">
        <f t="shared" ref="N5:N9" si="0">J5-G5</f>
        <v>-500</v>
      </c>
      <c r="O5" s="22"/>
      <c r="P5" s="1" t="s">
        <v>15</v>
      </c>
      <c r="Q5" s="1"/>
    </row>
    <row r="6" spans="1:17">
      <c r="A6" s="16" t="s">
        <v>16</v>
      </c>
      <c r="B6" s="15">
        <v>-3000</v>
      </c>
      <c r="C6" s="11"/>
      <c r="D6" s="11"/>
      <c r="E6" s="11"/>
      <c r="F6" s="16" t="s">
        <v>16</v>
      </c>
      <c r="G6" s="11">
        <f>G7-G5</f>
        <v>-2500</v>
      </c>
      <c r="H6" s="1"/>
      <c r="I6" s="16" t="s">
        <v>16</v>
      </c>
      <c r="J6" s="11">
        <f>J7-J5</f>
        <v>-1000</v>
      </c>
      <c r="K6" s="11"/>
      <c r="L6" s="1"/>
      <c r="M6" s="1"/>
      <c r="N6" s="22">
        <f t="shared" si="0"/>
        <v>1500</v>
      </c>
      <c r="O6" s="22"/>
      <c r="P6" s="1"/>
      <c r="Q6" s="1"/>
    </row>
    <row r="7" spans="1:17">
      <c r="A7" s="16" t="s">
        <v>17</v>
      </c>
      <c r="B7">
        <f>SUM(B5:B6)</f>
        <v>2500</v>
      </c>
      <c r="C7" s="11">
        <f>B7</f>
        <v>2500</v>
      </c>
      <c r="D7" s="11">
        <v>5500</v>
      </c>
      <c r="E7" s="11"/>
      <c r="F7" s="16" t="s">
        <v>17</v>
      </c>
      <c r="G7" s="11">
        <f>350*10</f>
        <v>3500</v>
      </c>
      <c r="H7" s="25"/>
      <c r="I7" s="16" t="s">
        <v>17</v>
      </c>
      <c r="J7" s="11">
        <f>L7*10</f>
        <v>4500</v>
      </c>
      <c r="K7" s="11"/>
      <c r="L7" s="1">
        <v>450</v>
      </c>
      <c r="M7" s="1" t="s">
        <v>18</v>
      </c>
      <c r="N7" s="22">
        <f t="shared" si="0"/>
        <v>1000</v>
      </c>
      <c r="O7" s="22"/>
      <c r="P7" s="25">
        <f>J7/J5</f>
        <v>0.81818181818181823</v>
      </c>
      <c r="Q7" s="1" t="s">
        <v>19</v>
      </c>
    </row>
    <row r="8" spans="1:17">
      <c r="A8" s="6"/>
      <c r="B8" s="6"/>
      <c r="C8" s="11"/>
      <c r="D8" s="11"/>
      <c r="E8" s="11"/>
      <c r="F8" s="6" t="s">
        <v>20</v>
      </c>
      <c r="G8" s="11">
        <f>4*L8*25</f>
        <v>4000</v>
      </c>
      <c r="H8" s="1"/>
      <c r="I8" s="6" t="s">
        <v>20</v>
      </c>
      <c r="J8" s="11">
        <f>4*L8*25</f>
        <v>4000</v>
      </c>
      <c r="K8" s="11"/>
      <c r="L8" s="1">
        <v>40</v>
      </c>
      <c r="M8" s="1" t="s">
        <v>21</v>
      </c>
      <c r="N8" s="22">
        <f t="shared" si="0"/>
        <v>0</v>
      </c>
      <c r="O8" s="22"/>
      <c r="P8" s="1"/>
      <c r="Q8" s="1"/>
    </row>
    <row r="9" spans="1:17" ht="15" thickBot="1">
      <c r="A9" s="21" t="s">
        <v>22</v>
      </c>
      <c r="B9" s="7"/>
      <c r="C9" s="12">
        <f>SUM(C4:C8)</f>
        <v>2950</v>
      </c>
      <c r="D9" s="12">
        <f>SUM(D4:D8)</f>
        <v>5950</v>
      </c>
      <c r="E9" s="12"/>
      <c r="F9" s="21" t="s">
        <v>22</v>
      </c>
      <c r="G9" s="12">
        <f>G4+G7+G8</f>
        <v>8000</v>
      </c>
      <c r="H9" s="1"/>
      <c r="I9" s="21" t="s">
        <v>22</v>
      </c>
      <c r="J9" s="12">
        <f>J4+J7+J8</f>
        <v>9000</v>
      </c>
      <c r="K9" s="14"/>
      <c r="L9" s="1"/>
      <c r="M9" s="1"/>
      <c r="N9" s="22">
        <f t="shared" si="0"/>
        <v>1000</v>
      </c>
      <c r="O9" s="22"/>
      <c r="P9" s="1"/>
      <c r="Q9" s="1"/>
    </row>
    <row r="10" spans="1:17">
      <c r="A10" s="6"/>
      <c r="B10" s="6"/>
      <c r="C10" s="11"/>
      <c r="D10" s="11"/>
      <c r="E10" s="11"/>
      <c r="F10" s="6"/>
      <c r="G10" s="11"/>
      <c r="H10" s="1"/>
      <c r="I10" s="6"/>
      <c r="J10" s="11"/>
      <c r="K10" s="11"/>
      <c r="L10" s="1"/>
      <c r="M10" s="1"/>
      <c r="N10" s="22"/>
      <c r="O10" s="22"/>
      <c r="P10" s="1"/>
      <c r="Q10" s="1"/>
    </row>
    <row r="11" spans="1:17" ht="15" thickBot="1">
      <c r="A11" s="5" t="s">
        <v>23</v>
      </c>
      <c r="B11" s="7"/>
      <c r="C11" s="10"/>
      <c r="D11" s="10"/>
      <c r="E11" s="11"/>
      <c r="F11" s="5" t="s">
        <v>23</v>
      </c>
      <c r="G11" s="10"/>
      <c r="H11" s="1"/>
      <c r="I11" s="5" t="s">
        <v>23</v>
      </c>
      <c r="J11" s="10"/>
      <c r="K11" s="11"/>
      <c r="L11" s="1"/>
      <c r="M11" s="1"/>
      <c r="N11" s="22"/>
      <c r="O11" s="22"/>
      <c r="P11" s="1"/>
      <c r="Q11" s="1"/>
    </row>
    <row r="12" spans="1:17">
      <c r="A12" s="8" t="s">
        <v>24</v>
      </c>
      <c r="B12" s="6"/>
      <c r="C12" s="11"/>
      <c r="D12" s="11"/>
      <c r="E12" s="11"/>
      <c r="F12" s="8" t="s">
        <v>24</v>
      </c>
      <c r="G12" s="11"/>
      <c r="H12" s="1"/>
      <c r="I12" s="8" t="s">
        <v>24</v>
      </c>
      <c r="J12" s="11"/>
      <c r="K12" s="11"/>
      <c r="L12" s="1"/>
      <c r="M12" s="1"/>
      <c r="N12" s="22"/>
      <c r="O12" s="22"/>
      <c r="P12" s="1"/>
      <c r="Q12" s="1"/>
    </row>
    <row r="13" spans="1:17">
      <c r="A13" s="17" t="s">
        <v>25</v>
      </c>
      <c r="B13" s="11">
        <v>130</v>
      </c>
      <c r="C13" s="11"/>
      <c r="D13" s="11"/>
      <c r="E13" s="11"/>
      <c r="F13" s="17" t="s">
        <v>25</v>
      </c>
      <c r="G13" s="11">
        <f>50*4</f>
        <v>200</v>
      </c>
      <c r="H13" s="1"/>
      <c r="I13" s="17" t="s">
        <v>25</v>
      </c>
      <c r="J13" s="11">
        <f>50*L13</f>
        <v>200</v>
      </c>
      <c r="K13" s="11"/>
      <c r="L13" s="1">
        <v>4</v>
      </c>
      <c r="M13" s="1" t="s">
        <v>26</v>
      </c>
      <c r="N13" s="22">
        <f t="shared" ref="N13:N17" si="1">J13-G13</f>
        <v>0</v>
      </c>
      <c r="O13" s="22"/>
      <c r="P13" s="1"/>
      <c r="Q13" s="1"/>
    </row>
    <row r="14" spans="1:17">
      <c r="A14" s="17" t="s">
        <v>27</v>
      </c>
      <c r="B14" s="11">
        <v>700</v>
      </c>
      <c r="C14" s="11"/>
      <c r="D14" s="11"/>
      <c r="E14" s="11"/>
      <c r="F14" s="17" t="s">
        <v>28</v>
      </c>
      <c r="G14" s="11">
        <v>150</v>
      </c>
      <c r="H14" s="1"/>
      <c r="I14" s="17" t="s">
        <v>28</v>
      </c>
      <c r="J14" s="11">
        <v>150</v>
      </c>
      <c r="K14" s="11"/>
      <c r="L14" s="1" t="s">
        <v>29</v>
      </c>
      <c r="M14" s="1"/>
      <c r="N14" s="22">
        <f t="shared" si="1"/>
        <v>0</v>
      </c>
      <c r="O14" s="22"/>
      <c r="P14" s="1"/>
      <c r="Q14" s="1"/>
    </row>
    <row r="15" spans="1:17">
      <c r="A15" s="17" t="s">
        <v>30</v>
      </c>
      <c r="B15" s="19">
        <v>150</v>
      </c>
      <c r="D15" s="19">
        <v>400</v>
      </c>
      <c r="E15" s="11"/>
      <c r="F15" s="17" t="s">
        <v>30</v>
      </c>
      <c r="H15" s="1"/>
      <c r="I15" s="17" t="s">
        <v>30</v>
      </c>
      <c r="L15" s="1" t="s">
        <v>31</v>
      </c>
      <c r="M15" s="1"/>
      <c r="N15" s="22">
        <f t="shared" si="1"/>
        <v>0</v>
      </c>
      <c r="O15" s="22"/>
      <c r="P15" s="1"/>
      <c r="Q15" s="1"/>
    </row>
    <row r="16" spans="1:17">
      <c r="A16" t="s">
        <v>32</v>
      </c>
      <c r="B16" s="18">
        <f>SUM(B13:B15)</f>
        <v>980</v>
      </c>
      <c r="C16" s="20">
        <f>B16</f>
        <v>980</v>
      </c>
      <c r="D16" s="11">
        <f>SUM(B13+B14+D15)</f>
        <v>1230</v>
      </c>
      <c r="E16" s="11"/>
      <c r="F16" s="24" t="s">
        <v>32</v>
      </c>
      <c r="G16" s="29">
        <f>SUM(G13:G15)</f>
        <v>350</v>
      </c>
      <c r="H16" s="1"/>
      <c r="I16" s="24" t="s">
        <v>32</v>
      </c>
      <c r="J16" s="29">
        <f>SUM(J13:J15)</f>
        <v>350</v>
      </c>
      <c r="K16" s="20"/>
      <c r="L16" s="1"/>
      <c r="M16" s="1"/>
      <c r="N16" s="22">
        <f t="shared" si="1"/>
        <v>0</v>
      </c>
      <c r="O16" s="22"/>
      <c r="P16" s="1"/>
      <c r="Q16" s="1"/>
    </row>
    <row r="17" spans="1:17">
      <c r="A17" s="8" t="s">
        <v>33</v>
      </c>
      <c r="B17" s="6"/>
      <c r="C17" s="11">
        <v>2000</v>
      </c>
      <c r="D17" s="11">
        <v>2000</v>
      </c>
      <c r="E17" s="11"/>
      <c r="F17" s="8" t="s">
        <v>33</v>
      </c>
      <c r="G17" s="28">
        <f>SUM(G18:G19)</f>
        <v>2585</v>
      </c>
      <c r="H17" s="1"/>
      <c r="I17" s="8" t="s">
        <v>33</v>
      </c>
      <c r="J17" s="28">
        <f>SUM(J18:J19)</f>
        <v>2585</v>
      </c>
      <c r="K17" s="11"/>
      <c r="L17" s="1"/>
      <c r="M17" s="1"/>
      <c r="N17" s="22">
        <f t="shared" si="1"/>
        <v>0</v>
      </c>
      <c r="O17" s="22"/>
      <c r="P17" s="1"/>
      <c r="Q17" s="1"/>
    </row>
    <row r="18" spans="1:17">
      <c r="A18" s="8"/>
      <c r="B18" s="6"/>
      <c r="C18" s="11"/>
      <c r="D18" s="11"/>
      <c r="E18" s="11"/>
      <c r="F18" s="17" t="s">
        <v>34</v>
      </c>
      <c r="G18" s="11">
        <v>1350</v>
      </c>
      <c r="H18" s="1"/>
      <c r="I18" s="17" t="s">
        <v>34</v>
      </c>
      <c r="J18" s="11">
        <v>1350</v>
      </c>
      <c r="K18" s="11"/>
      <c r="L18" s="1" t="s">
        <v>35</v>
      </c>
      <c r="M18" s="1"/>
      <c r="N18" s="22"/>
      <c r="O18" s="22"/>
      <c r="P18" s="1" t="s">
        <v>36</v>
      </c>
      <c r="Q18" s="1"/>
    </row>
    <row r="19" spans="1:17">
      <c r="A19" s="8"/>
      <c r="B19" s="6"/>
      <c r="C19" s="11"/>
      <c r="D19" s="11"/>
      <c r="E19" s="11"/>
      <c r="F19" s="17" t="s">
        <v>37</v>
      </c>
      <c r="G19" s="11">
        <f>973+262</f>
        <v>1235</v>
      </c>
      <c r="H19" s="1"/>
      <c r="I19" s="17" t="s">
        <v>37</v>
      </c>
      <c r="J19" s="11">
        <f>973+262</f>
        <v>1235</v>
      </c>
      <c r="K19" s="11"/>
      <c r="L19" s="23" t="str">
        <f>L18</f>
        <v xml:space="preserve">obv ledenaantallen </v>
      </c>
      <c r="M19" s="1"/>
      <c r="N19" s="22"/>
      <c r="O19" s="22"/>
      <c r="P19" s="1" t="str">
        <f>P18</f>
        <v>voor nu gelijk gehouden</v>
      </c>
      <c r="Q19" s="1"/>
    </row>
    <row r="20" spans="1:17">
      <c r="A20" s="8" t="s">
        <v>38</v>
      </c>
      <c r="B20" s="6"/>
      <c r="C20" s="11">
        <v>133</v>
      </c>
      <c r="D20" s="11">
        <v>133</v>
      </c>
      <c r="E20" s="11"/>
      <c r="F20" s="8" t="s">
        <v>38</v>
      </c>
      <c r="G20" s="11">
        <v>133</v>
      </c>
      <c r="H20" s="1"/>
      <c r="I20" s="8" t="s">
        <v>38</v>
      </c>
      <c r="J20" s="11">
        <v>133</v>
      </c>
      <c r="K20" s="11"/>
      <c r="L20" s="1"/>
      <c r="M20" s="1"/>
      <c r="N20" s="22">
        <f>J20-G20</f>
        <v>0</v>
      </c>
      <c r="O20" s="22"/>
      <c r="P20" s="1"/>
      <c r="Q20" s="1"/>
    </row>
    <row r="21" spans="1:17">
      <c r="A21" s="8" t="s">
        <v>39</v>
      </c>
      <c r="B21" s="6"/>
      <c r="C21" s="11">
        <v>200</v>
      </c>
      <c r="D21" s="11">
        <v>200</v>
      </c>
      <c r="E21" s="11"/>
      <c r="F21" s="8" t="s">
        <v>39</v>
      </c>
      <c r="G21" s="11"/>
      <c r="H21" s="1"/>
      <c r="I21" s="8" t="s">
        <v>39</v>
      </c>
      <c r="J21" s="11"/>
      <c r="K21" s="11"/>
      <c r="L21" s="1" t="s">
        <v>40</v>
      </c>
      <c r="M21" s="1"/>
      <c r="N21" s="22">
        <f>J21-G21</f>
        <v>0</v>
      </c>
      <c r="O21" s="22"/>
      <c r="P21" s="1"/>
      <c r="Q21" s="1"/>
    </row>
    <row r="22" spans="1:17">
      <c r="A22" s="8" t="s">
        <v>41</v>
      </c>
      <c r="B22" s="6"/>
      <c r="C22" s="11">
        <v>250</v>
      </c>
      <c r="D22" s="11">
        <v>250</v>
      </c>
      <c r="E22" s="11"/>
      <c r="F22" s="8" t="s">
        <v>41</v>
      </c>
      <c r="G22" s="11">
        <v>0</v>
      </c>
      <c r="H22" s="1"/>
      <c r="I22" s="8" t="s">
        <v>41</v>
      </c>
      <c r="J22" s="11">
        <v>0</v>
      </c>
      <c r="K22" s="11"/>
      <c r="L22" s="1" t="s">
        <v>42</v>
      </c>
      <c r="M22" s="1"/>
      <c r="N22" s="22">
        <f>J22-G22</f>
        <v>0</v>
      </c>
      <c r="O22" s="22"/>
      <c r="P22" s="1"/>
      <c r="Q22" s="1"/>
    </row>
    <row r="23" spans="1:17">
      <c r="A23" s="8" t="s">
        <v>43</v>
      </c>
      <c r="B23" s="6"/>
      <c r="C23" s="11"/>
      <c r="D23" s="11"/>
      <c r="E23" s="11"/>
      <c r="F23" s="8" t="s">
        <v>43</v>
      </c>
      <c r="G23" s="11"/>
      <c r="H23" s="1"/>
      <c r="I23" s="8" t="s">
        <v>43</v>
      </c>
      <c r="J23" s="11"/>
      <c r="K23" s="11"/>
      <c r="L23" s="1"/>
      <c r="M23" s="1"/>
      <c r="N23" s="22">
        <f>J23-G23</f>
        <v>0</v>
      </c>
      <c r="O23" s="22"/>
      <c r="P23" s="1"/>
      <c r="Q23" s="1"/>
    </row>
    <row r="24" spans="1:17">
      <c r="A24" s="17" t="s">
        <v>44</v>
      </c>
      <c r="B24" s="11">
        <v>200</v>
      </c>
      <c r="D24" s="11"/>
      <c r="E24" s="11"/>
      <c r="F24" s="17" t="s">
        <v>44</v>
      </c>
      <c r="G24" s="11">
        <v>500</v>
      </c>
      <c r="H24" s="1"/>
      <c r="I24" s="17" t="s">
        <v>44</v>
      </c>
      <c r="J24" s="11">
        <v>500</v>
      </c>
      <c r="K24" s="11"/>
      <c r="L24" s="1" t="s">
        <v>45</v>
      </c>
      <c r="M24" s="1"/>
      <c r="N24" s="22">
        <f t="shared" ref="N24:N31" si="2">J24-G24</f>
        <v>0</v>
      </c>
      <c r="O24" s="22"/>
      <c r="P24" s="1"/>
      <c r="Q24" s="1"/>
    </row>
    <row r="25" spans="1:17">
      <c r="A25" s="17" t="s">
        <v>46</v>
      </c>
      <c r="B25" s="11">
        <v>200</v>
      </c>
      <c r="D25" s="11"/>
      <c r="E25" s="11"/>
      <c r="F25" s="17" t="s">
        <v>46</v>
      </c>
      <c r="G25" s="11">
        <v>400</v>
      </c>
      <c r="H25" s="1"/>
      <c r="I25" s="17" t="s">
        <v>46</v>
      </c>
      <c r="J25" s="11">
        <v>400</v>
      </c>
      <c r="K25" s="11"/>
      <c r="L25" s="23" t="s">
        <v>47</v>
      </c>
      <c r="M25" s="1"/>
      <c r="N25" s="22">
        <f t="shared" si="2"/>
        <v>0</v>
      </c>
      <c r="O25" s="22"/>
      <c r="P25" s="1" t="s">
        <v>48</v>
      </c>
      <c r="Q25" s="1"/>
    </row>
    <row r="26" spans="1:17">
      <c r="A26" s="17" t="s">
        <v>49</v>
      </c>
      <c r="B26" s="11">
        <v>150</v>
      </c>
      <c r="D26" s="11"/>
      <c r="E26" s="11"/>
      <c r="F26" s="17" t="s">
        <v>50</v>
      </c>
      <c r="G26" s="11">
        <f>G8*0.8</f>
        <v>3200</v>
      </c>
      <c r="H26" s="26"/>
      <c r="I26" s="17" t="s">
        <v>50</v>
      </c>
      <c r="J26" s="11">
        <f>J8*0.8</f>
        <v>3200</v>
      </c>
      <c r="K26" s="11"/>
      <c r="L26" s="23" t="s">
        <v>51</v>
      </c>
      <c r="M26" s="1" t="s">
        <v>52</v>
      </c>
      <c r="N26" s="22">
        <f t="shared" si="2"/>
        <v>0</v>
      </c>
      <c r="O26" s="22"/>
      <c r="P26" s="1" t="s">
        <v>53</v>
      </c>
      <c r="Q26" s="1"/>
    </row>
    <row r="27" spans="1:17">
      <c r="A27" s="17" t="s">
        <v>54</v>
      </c>
      <c r="B27" s="11">
        <v>150</v>
      </c>
      <c r="D27" s="11"/>
      <c r="E27" s="11"/>
      <c r="F27" s="17" t="s">
        <v>55</v>
      </c>
      <c r="G27" s="11">
        <v>150</v>
      </c>
      <c r="H27" s="1"/>
      <c r="I27" s="17" t="s">
        <v>55</v>
      </c>
      <c r="J27" s="11">
        <v>150</v>
      </c>
      <c r="K27" s="11"/>
      <c r="L27" s="23" t="s">
        <v>45</v>
      </c>
      <c r="M27" s="1"/>
      <c r="N27" s="22">
        <f t="shared" si="2"/>
        <v>0</v>
      </c>
      <c r="O27" s="22"/>
      <c r="P27" s="1"/>
      <c r="Q27" s="1"/>
    </row>
    <row r="28" spans="1:17">
      <c r="A28" s="17" t="s">
        <v>56</v>
      </c>
      <c r="B28" s="11">
        <v>200</v>
      </c>
      <c r="D28" s="11"/>
      <c r="E28" s="11"/>
      <c r="F28" s="17" t="s">
        <v>56</v>
      </c>
      <c r="G28" s="11">
        <v>200</v>
      </c>
      <c r="H28" s="1"/>
      <c r="I28" s="17" t="s">
        <v>56</v>
      </c>
      <c r="J28" s="11">
        <f>200+250</f>
        <v>450</v>
      </c>
      <c r="K28" s="11"/>
      <c r="L28" s="23" t="s">
        <v>57</v>
      </c>
      <c r="M28" s="1"/>
      <c r="N28" s="22">
        <f t="shared" si="2"/>
        <v>250</v>
      </c>
      <c r="O28" s="22"/>
      <c r="P28" s="1" t="s">
        <v>58</v>
      </c>
      <c r="Q28" s="1"/>
    </row>
    <row r="29" spans="1:17">
      <c r="A29" s="17"/>
      <c r="B29" s="11"/>
      <c r="D29" s="11"/>
      <c r="E29" s="11"/>
      <c r="F29" s="17" t="s">
        <v>59</v>
      </c>
      <c r="G29" s="11">
        <v>0</v>
      </c>
      <c r="H29" s="1"/>
      <c r="I29" s="17" t="s">
        <v>59</v>
      </c>
      <c r="J29" s="11">
        <v>0</v>
      </c>
      <c r="K29" s="11"/>
      <c r="L29" s="23" t="s">
        <v>60</v>
      </c>
      <c r="M29" s="1"/>
      <c r="N29" s="22">
        <f t="shared" si="2"/>
        <v>0</v>
      </c>
      <c r="O29" s="22"/>
      <c r="P29" s="23" t="s">
        <v>61</v>
      </c>
      <c r="Q29" s="1"/>
    </row>
    <row r="30" spans="1:17">
      <c r="A30" s="17" t="s">
        <v>62</v>
      </c>
      <c r="B30" s="18">
        <f>SUM(B24:B28)</f>
        <v>900</v>
      </c>
      <c r="C30" s="11">
        <f>B30</f>
        <v>900</v>
      </c>
      <c r="D30" s="11">
        <f>C30</f>
        <v>900</v>
      </c>
      <c r="E30" s="11"/>
      <c r="F30" s="24" t="s">
        <v>62</v>
      </c>
      <c r="G30" s="28">
        <f>SUM(G24:G29)</f>
        <v>4450</v>
      </c>
      <c r="H30" s="1"/>
      <c r="I30" s="24" t="s">
        <v>62</v>
      </c>
      <c r="J30" s="28">
        <f>SUM(J24:J29)</f>
        <v>4700</v>
      </c>
      <c r="K30" s="11"/>
      <c r="L30" s="1"/>
      <c r="M30" s="1"/>
      <c r="N30" s="22">
        <f t="shared" si="2"/>
        <v>250</v>
      </c>
      <c r="O30" s="22"/>
      <c r="P30" s="1"/>
      <c r="Q30" s="1"/>
    </row>
    <row r="31" spans="1:17">
      <c r="A31" s="8" t="s">
        <v>63</v>
      </c>
      <c r="B31" s="6"/>
      <c r="C31" s="11"/>
      <c r="D31" s="11">
        <v>1200</v>
      </c>
      <c r="E31" s="11"/>
      <c r="F31" s="8" t="s">
        <v>64</v>
      </c>
      <c r="G31" s="11">
        <v>500</v>
      </c>
      <c r="H31" s="1"/>
      <c r="I31" s="8" t="s">
        <v>64</v>
      </c>
      <c r="J31" s="11">
        <v>100</v>
      </c>
      <c r="K31" s="11"/>
      <c r="L31" s="23" t="s">
        <v>65</v>
      </c>
      <c r="M31" s="1"/>
      <c r="N31" s="22">
        <f t="shared" si="2"/>
        <v>-400</v>
      </c>
      <c r="O31" s="22"/>
      <c r="P31" s="1" t="s">
        <v>66</v>
      </c>
      <c r="Q31" s="1"/>
    </row>
    <row r="32" spans="1:17">
      <c r="A32" s="6"/>
      <c r="B32" s="6"/>
      <c r="C32" s="11"/>
      <c r="D32" s="11"/>
      <c r="E32" s="11"/>
      <c r="F32" s="6"/>
      <c r="G32" s="11"/>
      <c r="H32" s="1"/>
      <c r="I32" s="6"/>
      <c r="J32" s="11"/>
      <c r="K32" s="11"/>
      <c r="L32" s="1"/>
      <c r="M32" s="1"/>
      <c r="N32" s="22">
        <f>J32-G32</f>
        <v>0</v>
      </c>
      <c r="O32" s="22"/>
      <c r="P32" s="1"/>
      <c r="Q32" s="1"/>
    </row>
    <row r="33" spans="1:17" ht="15" thickBot="1">
      <c r="A33" s="21" t="s">
        <v>67</v>
      </c>
      <c r="B33" s="7"/>
      <c r="C33" s="12">
        <f>SUM(C15:C32)</f>
        <v>4463</v>
      </c>
      <c r="D33" s="12">
        <f>SUM(D16:D32)</f>
        <v>5913</v>
      </c>
      <c r="E33" s="12"/>
      <c r="F33" s="21" t="s">
        <v>67</v>
      </c>
      <c r="G33" s="12">
        <f>G16+G17+G20+G21+G22+G30+G31</f>
        <v>8018</v>
      </c>
      <c r="H33" s="1"/>
      <c r="I33" s="21" t="s">
        <v>67</v>
      </c>
      <c r="J33" s="12">
        <f>J16+J17+J20+J21+J22+J30+J31</f>
        <v>7868</v>
      </c>
      <c r="K33" s="14"/>
      <c r="L33" s="1"/>
      <c r="M33" s="1"/>
      <c r="N33" s="22">
        <f>J33-G33</f>
        <v>-150</v>
      </c>
      <c r="O33" s="22"/>
      <c r="P33" s="1"/>
      <c r="Q33" s="1"/>
    </row>
    <row r="34" spans="1:17" ht="15" thickBot="1">
      <c r="A34" s="5"/>
      <c r="B34" s="7"/>
      <c r="C34" s="10"/>
      <c r="D34" s="10"/>
      <c r="E34" s="11"/>
      <c r="F34" s="5"/>
      <c r="G34" s="10"/>
      <c r="H34" s="1"/>
      <c r="I34" s="5"/>
      <c r="J34" s="10"/>
      <c r="K34" s="11"/>
      <c r="L34" s="1"/>
      <c r="M34" s="1"/>
      <c r="N34" s="22"/>
      <c r="O34" s="22"/>
      <c r="P34" s="1"/>
      <c r="Q34" s="1"/>
    </row>
    <row r="35" spans="1:17">
      <c r="A35" s="3" t="s">
        <v>68</v>
      </c>
      <c r="B35" s="3"/>
      <c r="C35" s="13">
        <f>SUM(C9)-C33</f>
        <v>-1513</v>
      </c>
      <c r="D35" s="14">
        <f>SUM(D9-D33)</f>
        <v>37</v>
      </c>
      <c r="E35" s="14"/>
      <c r="F35" s="3" t="s">
        <v>68</v>
      </c>
      <c r="G35" s="27">
        <f>G9-G33</f>
        <v>-18</v>
      </c>
      <c r="H35" s="1"/>
      <c r="I35" s="3" t="s">
        <v>68</v>
      </c>
      <c r="J35" s="28">
        <f>J9-J33</f>
        <v>1132</v>
      </c>
      <c r="K35" s="27"/>
      <c r="L35" s="1"/>
      <c r="M35" s="1"/>
      <c r="N35" s="22">
        <f>J35-G35</f>
        <v>1150</v>
      </c>
      <c r="O35" s="22"/>
      <c r="P35" s="1"/>
      <c r="Q35" s="1"/>
    </row>
    <row r="36" spans="1:17">
      <c r="A36" s="3"/>
      <c r="B36" s="3"/>
      <c r="C36" s="8"/>
      <c r="D36" s="8"/>
      <c r="E36" s="8"/>
      <c r="F36" s="3"/>
      <c r="G36" s="8"/>
      <c r="H36" s="1"/>
      <c r="I36" s="3"/>
      <c r="J36" s="8"/>
      <c r="K36" s="8"/>
      <c r="L36" s="1"/>
      <c r="M36" s="1"/>
      <c r="N36" s="1"/>
      <c r="O36" s="1"/>
      <c r="P36" s="1"/>
      <c r="Q36" s="1"/>
    </row>
    <row r="37" spans="1:17">
      <c r="A37" s="9" t="s">
        <v>69</v>
      </c>
      <c r="B37" s="9"/>
      <c r="C37" s="11">
        <v>3593.96</v>
      </c>
      <c r="D37" s="11">
        <v>11413.96</v>
      </c>
      <c r="E37" s="11"/>
      <c r="F37" s="9" t="s">
        <v>70</v>
      </c>
      <c r="G37" s="11">
        <f>C38</f>
        <v>2080.96</v>
      </c>
      <c r="I37" s="9" t="str">
        <f>F38</f>
        <v>Prognose eigen vermogen start 2021</v>
      </c>
      <c r="J37" s="11">
        <f>G38</f>
        <v>2062.96</v>
      </c>
      <c r="K37" s="11"/>
    </row>
    <row r="38" spans="1:17">
      <c r="A38" s="9" t="s">
        <v>71</v>
      </c>
      <c r="B38" s="9"/>
      <c r="C38" s="11">
        <f>SUM(C34:C37)</f>
        <v>2080.96</v>
      </c>
      <c r="D38" s="11">
        <f>SUM(D34:D37)</f>
        <v>11450.96</v>
      </c>
      <c r="E38" s="11"/>
      <c r="F38" s="9" t="s">
        <v>72</v>
      </c>
      <c r="G38" s="11">
        <f>G35+G37</f>
        <v>2062.96</v>
      </c>
      <c r="I38" s="30" t="s">
        <v>73</v>
      </c>
      <c r="J38" s="11">
        <f>J35+J37</f>
        <v>3194.96</v>
      </c>
      <c r="K38" s="11"/>
    </row>
    <row r="40" spans="1:17">
      <c r="F40" s="31" t="s">
        <v>74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2A95F26CF5C40B69372D9691D3A89" ma:contentTypeVersion="10" ma:contentTypeDescription="Een nieuw document maken." ma:contentTypeScope="" ma:versionID="130599bcc9b7790f3677e0df2c518f78">
  <xsd:schema xmlns:xsd="http://www.w3.org/2001/XMLSchema" xmlns:xs="http://www.w3.org/2001/XMLSchema" xmlns:p="http://schemas.microsoft.com/office/2006/metadata/properties" xmlns:ns2="1c17d2d7-f38a-498d-99eb-0f2b55a866a4" xmlns:ns3="59bf46a8-2351-4ffa-8416-53df5000297a" targetNamespace="http://schemas.microsoft.com/office/2006/metadata/properties" ma:root="true" ma:fieldsID="e881362dec3af709c38b8bf94e6d239a" ns2:_="" ns3:_="">
    <xsd:import namespace="1c17d2d7-f38a-498d-99eb-0f2b55a866a4"/>
    <xsd:import namespace="59bf46a8-2351-4ffa-8416-53df50002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7d2d7-f38a-498d-99eb-0f2b55a86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f46a8-2351-4ffa-8416-53df50002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986F24-0B99-4669-BE9D-B1DFA00B6B0D}"/>
</file>

<file path=customXml/itemProps2.xml><?xml version="1.0" encoding="utf-8"?>
<ds:datastoreItem xmlns:ds="http://schemas.openxmlformats.org/officeDocument/2006/customXml" ds:itemID="{214D5A12-E506-447F-93B2-37E068D70B90}"/>
</file>

<file path=customXml/itemProps3.xml><?xml version="1.0" encoding="utf-8"?>
<ds:datastoreItem xmlns:ds="http://schemas.openxmlformats.org/officeDocument/2006/customXml" ds:itemID="{90A030D4-C86C-44D9-9FA9-74A97487C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</dc:creator>
  <cp:keywords/>
  <dc:description/>
  <cp:lastModifiedBy>Casper van Dijk</cp:lastModifiedBy>
  <cp:revision/>
  <dcterms:created xsi:type="dcterms:W3CDTF">2017-11-18T12:00:27Z</dcterms:created>
  <dcterms:modified xsi:type="dcterms:W3CDTF">2020-08-15T07:22:36Z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0x01010066C2A95F26CF5C40B69372D9691D3A89</vt:lpwstr>
  </property>
</Properties>
</file>